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<sst xmlns="http://schemas.openxmlformats.org/spreadsheetml/2006/main" count="33" uniqueCount="29">
  <si>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ØSTSIDEN</t>
  </si>
  <si>
    <t>VESTSIDEN</t>
  </si>
  <si>
    <t>TOTALT</t>
  </si>
  <si>
    <t>elgjakt</t>
  </si>
  <si>
    <t>hjortejakt</t>
  </si>
  <si>
    <t>KOSTNADER:</t>
  </si>
  <si>
    <t>INNTEKTER:</t>
  </si>
  <si>
    <t>OVERSKUDD:</t>
  </si>
  <si>
    <t>fordelings %</t>
  </si>
  <si>
    <t>UTBYTTE</t>
  </si>
  <si>
    <t>UTBYTTE / ANDEL:</t>
  </si>
  <si>
    <t>småviltkort #</t>
  </si>
  <si>
    <t>fiskekort #</t>
  </si>
  <si>
    <t>renter #</t>
  </si>
  <si>
    <t>diftskostnader #</t>
  </si>
  <si>
    <t xml:space="preserve">har Viltlagets styre satt opp følgende oppsett over lagets regnskap fordelt mellom Øst- og </t>
  </si>
  <si>
    <t>Vestsiden av Randsfjorden.</t>
  </si>
  <si>
    <t xml:space="preserve">På bakgrunne av Viltlagets vedtekter om forholdsvis grunnlag for fordeling av utbytte, </t>
  </si>
  <si>
    <t>(alle beløp i hele kroner)</t>
  </si>
  <si>
    <t>ANTALL ANDELER</t>
  </si>
  <si>
    <t>#</t>
  </si>
  <si>
    <t xml:space="preserve">Inntekter fra salg av jakt- og fiskekort pluss renteinntekter, </t>
  </si>
  <si>
    <t>på øst- og vestsida av Randsfjorden.</t>
  </si>
  <si>
    <t xml:space="preserve">samt driftskostnader,  fordelt i forhold til inntekter fra storviltjakta </t>
  </si>
  <si>
    <t>diverse #</t>
  </si>
  <si>
    <t>sak 9</t>
  </si>
  <si>
    <t>Andelsutbytte/leie av arealer for driftsåret 2021.</t>
  </si>
  <si>
    <t>På dette grunnlag har styret følgende forslag til utbetaling av utbytte for året 2021.</t>
  </si>
  <si>
    <t>utbytte for året 2020</t>
  </si>
</sst>
</file>

<file path=xl/styles.xml><?xml version="1.0" encoding="utf-8"?>
<styleSheet xmlns="http://schemas.openxmlformats.org/spreadsheetml/2006/main">
  <numFmts count="1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[$-414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0" fontId="28" fillId="24" borderId="3" applyNumberFormat="0" applyAlignment="0" applyProtection="0"/>
    <xf numFmtId="0" fontId="0" fillId="25" borderId="4" applyNumberFormat="0" applyFont="0" applyAlignment="0" applyProtection="0"/>
    <xf numFmtId="0" fontId="29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1" fontId="0" fillId="0" borderId="0" applyFont="0" applyFill="0" applyBorder="0" applyAlignment="0" applyProtection="0"/>
    <xf numFmtId="0" fontId="35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9" fontId="37" fillId="0" borderId="10" xfId="47" applyFont="1" applyBorder="1" applyAlignment="1">
      <alignment horizontal="center"/>
    </xf>
    <xf numFmtId="9" fontId="0" fillId="0" borderId="10" xfId="47" applyFont="1" applyBorder="1" applyAlignment="1">
      <alignment/>
    </xf>
    <xf numFmtId="1" fontId="0" fillId="0" borderId="10" xfId="0" applyNumberFormat="1" applyBorder="1" applyAlignment="1">
      <alignment/>
    </xf>
    <xf numFmtId="9" fontId="37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9" fontId="37" fillId="0" borderId="0" xfId="47" applyFont="1" applyBorder="1" applyAlignment="1">
      <alignment horizontal="center"/>
    </xf>
    <xf numFmtId="9" fontId="3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47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34" fillId="0" borderId="0" xfId="0" applyFont="1" applyAlignment="1">
      <alignment/>
    </xf>
    <xf numFmtId="9" fontId="34" fillId="0" borderId="0" xfId="47" applyFont="1" applyBorder="1" applyAlignment="1">
      <alignment horizontal="center"/>
    </xf>
    <xf numFmtId="9" fontId="34" fillId="0" borderId="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9" fontId="38" fillId="0" borderId="0" xfId="47" applyFont="1" applyBorder="1" applyAlignment="1">
      <alignment horizontal="center"/>
    </xf>
    <xf numFmtId="9" fontId="38" fillId="0" borderId="0" xfId="0" applyNumberFormat="1" applyFont="1" applyBorder="1" applyAlignment="1">
      <alignment horizontal="center"/>
    </xf>
    <xf numFmtId="9" fontId="34" fillId="0" borderId="0" xfId="47" applyFont="1" applyAlignment="1">
      <alignment horizontal="center"/>
    </xf>
    <xf numFmtId="9" fontId="0" fillId="0" borderId="0" xfId="47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47" applyFont="1" applyBorder="1" applyAlignment="1">
      <alignment horizontal="left"/>
    </xf>
    <xf numFmtId="0" fontId="0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34" fillId="0" borderId="10" xfId="0" applyFont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0" fontId="39" fillId="0" borderId="10" xfId="47" applyNumberFormat="1" applyFont="1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5"/>
  <sheetViews>
    <sheetView tabSelected="1" zoomScalePageLayoutView="0" workbookViewId="0" topLeftCell="A7">
      <selection activeCell="G38" sqref="G38"/>
    </sheetView>
  </sheetViews>
  <sheetFormatPr defaultColWidth="11.421875" defaultRowHeight="15"/>
  <cols>
    <col min="1" max="1" width="23.00390625" style="0" customWidth="1"/>
    <col min="2" max="4" width="15.7109375" style="0" customWidth="1"/>
    <col min="5" max="5" width="12.140625" style="0" customWidth="1"/>
  </cols>
  <sheetData>
    <row r="3" spans="1:3" ht="15">
      <c r="A3" s="18" t="s">
        <v>25</v>
      </c>
      <c r="B3" s="18" t="s">
        <v>26</v>
      </c>
      <c r="C3" s="18"/>
    </row>
    <row r="5" ht="15">
      <c r="A5" t="s">
        <v>17</v>
      </c>
    </row>
    <row r="6" ht="15">
      <c r="A6" t="s">
        <v>15</v>
      </c>
    </row>
    <row r="7" ht="15">
      <c r="A7" t="s">
        <v>16</v>
      </c>
    </row>
    <row r="11" spans="2:4" ht="15">
      <c r="B11" s="31" t="s">
        <v>0</v>
      </c>
      <c r="C11" s="31" t="s">
        <v>1</v>
      </c>
      <c r="D11" s="31" t="s">
        <v>2</v>
      </c>
    </row>
    <row r="12" spans="1:4" ht="15">
      <c r="A12" t="s">
        <v>19</v>
      </c>
      <c r="B12" s="2">
        <v>1781</v>
      </c>
      <c r="C12" s="2">
        <v>2448</v>
      </c>
      <c r="D12" s="3">
        <f>SUM(B12:C12)</f>
        <v>4229</v>
      </c>
    </row>
    <row r="13" spans="2:4" ht="15">
      <c r="B13" s="10"/>
      <c r="C13" s="10"/>
      <c r="D13" s="9"/>
    </row>
    <row r="14" spans="1:4" ht="15">
      <c r="A14" t="s">
        <v>18</v>
      </c>
      <c r="B14" s="9"/>
      <c r="C14" s="9"/>
      <c r="D14" s="9"/>
    </row>
    <row r="15" spans="1:4" ht="15">
      <c r="A15" t="s">
        <v>6</v>
      </c>
      <c r="B15" s="9"/>
      <c r="C15" s="9"/>
      <c r="D15" s="9"/>
    </row>
    <row r="16" spans="1:4" ht="15">
      <c r="A16" t="s">
        <v>3</v>
      </c>
      <c r="B16" s="3">
        <v>374520</v>
      </c>
      <c r="C16" s="3">
        <v>762200</v>
      </c>
      <c r="D16" s="3">
        <f>SUM(B16:C16)</f>
        <v>1136720</v>
      </c>
    </row>
    <row r="17" spans="1:4" ht="15">
      <c r="A17" t="s">
        <v>4</v>
      </c>
      <c r="B17" s="3">
        <v>2160</v>
      </c>
      <c r="C17" s="3">
        <v>9720</v>
      </c>
      <c r="D17" s="3">
        <f>SUM(B17:C17)</f>
        <v>11880</v>
      </c>
    </row>
    <row r="18" spans="1:4" ht="15">
      <c r="A18" s="1" t="s">
        <v>8</v>
      </c>
      <c r="B18" s="4">
        <f>(B16+B17)/(D16+D17)</f>
        <v>0.32794706599338325</v>
      </c>
      <c r="C18" s="4">
        <f>(C16+C17)/(D16+D17)</f>
        <v>0.6720529340066167</v>
      </c>
      <c r="D18" s="4">
        <f>SUM(B18:C18)</f>
        <v>1</v>
      </c>
    </row>
    <row r="19" spans="2:4" ht="15">
      <c r="B19" s="5"/>
      <c r="C19" s="5"/>
      <c r="D19" s="5"/>
    </row>
    <row r="20" spans="1:4" ht="15">
      <c r="A20" t="s">
        <v>11</v>
      </c>
      <c r="B20" s="6">
        <f>D20*B18</f>
        <v>76910.14591676823</v>
      </c>
      <c r="C20" s="6">
        <f>D20*C18</f>
        <v>157609.85408323174</v>
      </c>
      <c r="D20" s="3">
        <v>234520</v>
      </c>
    </row>
    <row r="21" spans="1:4" ht="15">
      <c r="A21" t="s">
        <v>12</v>
      </c>
      <c r="B21" s="11">
        <f>D21*B18</f>
        <v>11972.035591154448</v>
      </c>
      <c r="C21" s="11">
        <f>D21*C18</f>
        <v>24533.96440884555</v>
      </c>
      <c r="D21" s="8">
        <v>36506</v>
      </c>
    </row>
    <row r="22" spans="1:4" ht="15">
      <c r="A22" t="s">
        <v>13</v>
      </c>
      <c r="B22" s="6">
        <f>D22*B18</f>
        <v>661.1412850426606</v>
      </c>
      <c r="C22" s="6">
        <f>D22*C18</f>
        <v>1354.8587149573393</v>
      </c>
      <c r="D22" s="3">
        <v>2016</v>
      </c>
    </row>
    <row r="23" spans="1:4" ht="15">
      <c r="A23" t="s">
        <v>24</v>
      </c>
      <c r="B23" s="32">
        <f>D23*B18</f>
        <v>98.38411979801498</v>
      </c>
      <c r="C23" s="32">
        <f>D23*C18</f>
        <v>201.61588020198502</v>
      </c>
      <c r="D23" s="33">
        <v>300</v>
      </c>
    </row>
    <row r="24" spans="1:5" ht="15">
      <c r="A24" s="9"/>
      <c r="B24" s="12"/>
      <c r="C24" s="12"/>
      <c r="D24" s="9"/>
      <c r="E24" s="9"/>
    </row>
    <row r="25" spans="1:4" ht="15">
      <c r="A25" s="9" t="s">
        <v>5</v>
      </c>
      <c r="B25" s="12"/>
      <c r="C25" s="12"/>
      <c r="D25" s="9"/>
    </row>
    <row r="26" spans="1:4" ht="15">
      <c r="A26" t="s">
        <v>14</v>
      </c>
      <c r="B26" s="6">
        <f>D26*B18</f>
        <v>79361.55023506877</v>
      </c>
      <c r="C26" s="6">
        <f>D26*C18</f>
        <v>162633.4497649312</v>
      </c>
      <c r="D26" s="3">
        <v>241995</v>
      </c>
    </row>
    <row r="27" spans="1:4" ht="15">
      <c r="A27" s="9"/>
      <c r="B27" s="9"/>
      <c r="C27" s="9"/>
      <c r="D27" s="36"/>
    </row>
    <row r="28" spans="1:4" ht="15">
      <c r="A28" t="s">
        <v>7</v>
      </c>
      <c r="B28" s="6">
        <f>B16+B17+B20+B21+B22-B26</f>
        <v>386861.7725578966</v>
      </c>
      <c r="C28" s="6">
        <f>C16+C17+C20+C21+C22-C26</f>
        <v>792785.2274421034</v>
      </c>
      <c r="D28" s="3">
        <f>D16+D17+D20+D21+D22+D23-D26</f>
        <v>1179947</v>
      </c>
    </row>
    <row r="29" spans="1:4" ht="15">
      <c r="A29" s="1" t="s">
        <v>8</v>
      </c>
      <c r="B29" s="4">
        <f>B28/D28</f>
        <v>0.3278636858756339</v>
      </c>
      <c r="C29" s="4">
        <f>C28/D28</f>
        <v>0.6718820654165852</v>
      </c>
      <c r="D29" s="4">
        <f>SUM(B29:C29)</f>
        <v>0.9997457512922192</v>
      </c>
    </row>
    <row r="30" spans="1:4" ht="15">
      <c r="A30" s="9"/>
      <c r="B30" s="9"/>
      <c r="C30" s="9"/>
      <c r="D30" s="9"/>
    </row>
    <row r="31" spans="1:4" ht="15">
      <c r="A31" s="9"/>
      <c r="B31" s="9"/>
      <c r="C31" s="9"/>
      <c r="D31" s="9"/>
    </row>
    <row r="32" spans="1:4" ht="15">
      <c r="A32" t="s">
        <v>9</v>
      </c>
      <c r="B32" s="3">
        <f>B42*B12</f>
        <v>409630</v>
      </c>
      <c r="C32" s="3">
        <f>C42*C12</f>
        <v>832320</v>
      </c>
      <c r="D32" s="3">
        <f>B32+C32</f>
        <v>1241950</v>
      </c>
    </row>
    <row r="33" spans="1:4" ht="15">
      <c r="A33" s="1" t="s">
        <v>8</v>
      </c>
      <c r="B33" s="4">
        <f>B32/D32</f>
        <v>0.32982809291839443</v>
      </c>
      <c r="C33" s="4">
        <f>C32/D32</f>
        <v>0.6701719070816056</v>
      </c>
      <c r="D33" s="7">
        <f>SUM(B33:C33)</f>
        <v>1</v>
      </c>
    </row>
    <row r="34" spans="1:4" ht="15">
      <c r="A34" s="1"/>
      <c r="B34" s="13"/>
      <c r="C34" s="13"/>
      <c r="D34" s="14"/>
    </row>
    <row r="35" spans="1:5" ht="15">
      <c r="A35" s="29" t="s">
        <v>20</v>
      </c>
      <c r="B35" s="28" t="s">
        <v>21</v>
      </c>
      <c r="C35" s="25"/>
      <c r="D35" s="26"/>
      <c r="E35" s="27"/>
    </row>
    <row r="36" spans="1:4" ht="15">
      <c r="A36" s="15"/>
      <c r="B36" s="28" t="s">
        <v>23</v>
      </c>
      <c r="C36" s="16"/>
      <c r="D36" s="17"/>
    </row>
    <row r="37" spans="1:4" ht="15">
      <c r="A37" s="15"/>
      <c r="B37" s="28" t="s">
        <v>22</v>
      </c>
      <c r="C37" s="16"/>
      <c r="D37" s="17"/>
    </row>
    <row r="38" spans="1:4" ht="15">
      <c r="A38" s="1"/>
      <c r="B38" s="13"/>
      <c r="C38" s="13"/>
      <c r="D38" s="14"/>
    </row>
    <row r="39" spans="1:5" ht="15">
      <c r="A39" s="18" t="s">
        <v>27</v>
      </c>
      <c r="B39" s="19"/>
      <c r="C39" s="19"/>
      <c r="D39" s="20"/>
      <c r="E39" s="18"/>
    </row>
    <row r="40" spans="1:5" ht="15">
      <c r="A40" s="21"/>
      <c r="B40" s="22"/>
      <c r="C40" s="22"/>
      <c r="D40" s="23"/>
      <c r="E40" s="18"/>
    </row>
    <row r="41" spans="1:5" ht="15">
      <c r="A41" s="18"/>
      <c r="B41" s="24" t="s">
        <v>0</v>
      </c>
      <c r="C41" s="24" t="s">
        <v>1</v>
      </c>
      <c r="D41" s="18"/>
      <c r="E41" s="18"/>
    </row>
    <row r="42" spans="1:5" ht="18.75">
      <c r="A42" s="34" t="s">
        <v>10</v>
      </c>
      <c r="B42" s="35">
        <v>230</v>
      </c>
      <c r="C42" s="35">
        <v>340</v>
      </c>
      <c r="D42" s="18"/>
      <c r="E42" s="18"/>
    </row>
    <row r="43" spans="1:5" ht="13.5" customHeight="1">
      <c r="A43" s="30"/>
      <c r="B43" s="30"/>
      <c r="C43" s="30"/>
      <c r="D43" s="18"/>
      <c r="E43" s="18"/>
    </row>
    <row r="45" spans="1:3" ht="15">
      <c r="A45" t="s">
        <v>28</v>
      </c>
      <c r="B45" s="3">
        <v>240</v>
      </c>
      <c r="C45" s="3">
        <v>375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Søndre Land Viltlag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Torger Granum</dc:creator>
  <cp:keywords/>
  <dc:description/>
  <cp:lastModifiedBy>Torger Granum</cp:lastModifiedBy>
  <cp:lastPrinted>2021-06-08T09:07:15Z</cp:lastPrinted>
  <dcterms:created xsi:type="dcterms:W3CDTF">2008-03-06T19:34:05Z</dcterms:created>
  <dcterms:modified xsi:type="dcterms:W3CDTF">2022-03-30T18:01:54Z</dcterms:modified>
  <cp:category/>
  <cp:version/>
  <cp:contentType/>
  <cp:contentStatus/>
</cp:coreProperties>
</file>